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armancpa.sharepoint.com/Charter Schools/SWC STEM Academy/Bond Reporting/"/>
    </mc:Choice>
  </mc:AlternateContent>
  <xr:revisionPtr revIDLastSave="54" documentId="8_{883FA580-DCD4-4620-992F-00F236972FFE}" xr6:coauthVersionLast="47" xr6:coauthVersionMax="47" xr10:uidLastSave="{65D97652-0F19-43D7-9FE3-98B3E0B9915F}"/>
  <bookViews>
    <workbookView xWindow="-120" yWindow="-120" windowWidth="29040" windowHeight="15840" xr2:uid="{BA0B536F-88C1-497F-A4DB-43BE03D821A7}"/>
  </bookViews>
  <sheets>
    <sheet name="Q4 Balance Sheet" sheetId="2" r:id="rId1"/>
    <sheet name="Q4 Unconsolidated P&amp;L" sheetId="1" r:id="rId2"/>
    <sheet name="Q4 Cash on Han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10" i="2" l="1"/>
  <c r="E8" i="2"/>
  <c r="E9" i="2" s="1"/>
  <c r="E7" i="2"/>
  <c r="E6" i="2"/>
  <c r="E11" i="2"/>
  <c r="D11" i="2"/>
  <c r="C11" i="2"/>
  <c r="D9" i="2"/>
  <c r="C9" i="2"/>
  <c r="C12" i="2" l="1"/>
  <c r="D12" i="2"/>
  <c r="E12" i="2"/>
  <c r="C9" i="3" l="1"/>
  <c r="C8" i="3"/>
  <c r="C15" i="3" s="1"/>
  <c r="B11" i="2"/>
  <c r="F10" i="2"/>
  <c r="F11" i="2" s="1"/>
  <c r="F8" i="2"/>
  <c r="F7" i="2"/>
  <c r="F6" i="2"/>
  <c r="B9" i="2"/>
  <c r="E28" i="1"/>
  <c r="C18" i="3" s="1"/>
  <c r="C24" i="3" s="1"/>
  <c r="C28" i="3" s="1"/>
  <c r="C28" i="1"/>
  <c r="B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10" i="1"/>
  <c r="C10" i="1"/>
  <c r="B10" i="1"/>
  <c r="F9" i="1"/>
  <c r="F8" i="1"/>
  <c r="F7" i="1"/>
  <c r="F6" i="1"/>
  <c r="F9" i="2" l="1"/>
  <c r="F12" i="2" s="1"/>
  <c r="B12" i="2"/>
  <c r="C29" i="1"/>
  <c r="C30" i="3"/>
  <c r="E29" i="1"/>
  <c r="B29" i="1"/>
  <c r="F28" i="1"/>
  <c r="F10" i="1"/>
  <c r="F29" i="1" l="1"/>
</calcChain>
</file>

<file path=xl/sharedStrings.xml><?xml version="1.0" encoding="utf-8"?>
<sst xmlns="http://schemas.openxmlformats.org/spreadsheetml/2006/main" count="77" uniqueCount="67">
  <si>
    <t>Accruals</t>
  </si>
  <si>
    <t>YOY CHANGE</t>
  </si>
  <si>
    <t xml:space="preserve"> Rev - State Revenue</t>
  </si>
  <si>
    <t xml:space="preserve"> Rev - Local Revenue</t>
  </si>
  <si>
    <t xml:space="preserve"> Rev - Federal Revenue</t>
  </si>
  <si>
    <t>Fund 5 USDA/Nutrition Revenue</t>
  </si>
  <si>
    <t>Total Revenue</t>
  </si>
  <si>
    <t xml:space="preserve"> Salaries &amp; Bonuses</t>
  </si>
  <si>
    <t xml:space="preserve"> Benefits</t>
  </si>
  <si>
    <t xml:space="preserve"> Books &amp; Supplies</t>
  </si>
  <si>
    <t xml:space="preserve"> Technology</t>
  </si>
  <si>
    <t xml:space="preserve"> Non-Cap Equipment &amp; Leases</t>
  </si>
  <si>
    <t xml:space="preserve"> Contracted Student Services</t>
  </si>
  <si>
    <t xml:space="preserve"> Staff Development</t>
  </si>
  <si>
    <t xml:space="preserve"> Administrative Services</t>
  </si>
  <si>
    <t xml:space="preserve"> Insurances</t>
  </si>
  <si>
    <t xml:space="preserve"> Rent &amp; Debt Services</t>
  </si>
  <si>
    <t xml:space="preserve"> Facilities</t>
  </si>
  <si>
    <t xml:space="preserve"> Utilities</t>
  </si>
  <si>
    <t xml:space="preserve"> Transportation &amp; Travel</t>
  </si>
  <si>
    <t xml:space="preserve"> Capital Purchases</t>
  </si>
  <si>
    <t xml:space="preserve"> Before &amp; After Care</t>
  </si>
  <si>
    <t>Nutrition/USDA</t>
  </si>
  <si>
    <t>State CRF Funds</t>
  </si>
  <si>
    <t>Total Expenditures</t>
  </si>
  <si>
    <t>Net Surplus</t>
  </si>
  <si>
    <t>Cash and cash equivalents</t>
  </si>
  <si>
    <t>Accounts receivable</t>
  </si>
  <si>
    <t>Prepaid expenses</t>
  </si>
  <si>
    <t>Total Assets</t>
  </si>
  <si>
    <t>Total Liabilities</t>
  </si>
  <si>
    <t>Net Position</t>
  </si>
  <si>
    <t>Cash and Cash Equivalents</t>
  </si>
  <si>
    <t>County Payments Accrued to Fiscal 2021</t>
  </si>
  <si>
    <t>Less Restricted:</t>
  </si>
  <si>
    <t>Bond Interest Fund</t>
  </si>
  <si>
    <t>-</t>
  </si>
  <si>
    <t>Cost of Issuance Fund</t>
  </si>
  <si>
    <t>Debt Service Reserve Fund</t>
  </si>
  <si>
    <t>Project Fund</t>
  </si>
  <si>
    <t>TOTAL CASH ON HAND</t>
  </si>
  <si>
    <t>Operating Expenses:</t>
  </si>
  <si>
    <t>Total Expenses</t>
  </si>
  <si>
    <t>Add Back:</t>
  </si>
  <si>
    <t>Depreciation</t>
  </si>
  <si>
    <t>Amortization - Bond Issuance Costs Depreciation</t>
  </si>
  <si>
    <t>Non-cash expenditures</t>
  </si>
  <si>
    <t>Expenses paid from unpledged revenues</t>
  </si>
  <si>
    <t>Total Operating Expenses</t>
  </si>
  <si>
    <t>per day requirement</t>
  </si>
  <si>
    <t>Divided by 365 days Full Year (Qtr 1 YTD - 90 Days)</t>
  </si>
  <si>
    <t>YTD Actual</t>
  </si>
  <si>
    <t>Y/E Accrual</t>
  </si>
  <si>
    <t>Comparative Statement of Net Position (UNAUDITED)</t>
  </si>
  <si>
    <t>Accounts payable &amp; Accrued Expenses</t>
  </si>
  <si>
    <t>Southwest Charlotte STEM Academy (Unconsolidated)</t>
  </si>
  <si>
    <t>6/30/2021
AUDITED</t>
  </si>
  <si>
    <t>SCSA Comparative</t>
  </si>
  <si>
    <t>6/30/2022
UNAUDITED</t>
  </si>
  <si>
    <t>Actual</t>
  </si>
  <si>
    <t>Days Cash on Hand</t>
  </si>
  <si>
    <t>Southwest Charlotte STEM Academy (UNAUDITED)</t>
  </si>
  <si>
    <t>For the Years Ended June 30, 2021 and 2022</t>
  </si>
  <si>
    <t>Comparative Income Statement (UNAUDITED)</t>
  </si>
  <si>
    <t>AUDITED
6/30/2021</t>
  </si>
  <si>
    <t>UNAUDITED
6/30/2022</t>
  </si>
  <si>
    <t>DAYS CASH ON HAND (&gt;45 days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</si>
</sst>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;\(#,##0\)"/>
    <numFmt numFmtId="171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mbria"/>
    </font>
    <font>
      <sz val="11"/>
      <color rgb="FF000000"/>
      <name val="Cambria"/>
    </font>
    <font>
      <b/>
      <sz val="12"/>
      <color rgb="FFFFFFFF"/>
      <name val="Cambria"/>
    </font>
    <font>
      <sz val="12"/>
      <color rgb="FFFFFFFF"/>
      <name val="Cambria"/>
    </font>
    <font>
      <b/>
      <sz val="10"/>
      <color rgb="FF000000"/>
      <name val="Cambria"/>
    </font>
    <font>
      <sz val="10"/>
      <color theme="1"/>
      <name val="Arial"/>
    </font>
    <font>
      <b/>
      <sz val="12"/>
      <color rgb="FF000000"/>
      <name val="Cambria"/>
    </font>
    <font>
      <sz val="11"/>
      <color theme="1"/>
      <name val="Cambria"/>
    </font>
    <font>
      <sz val="8"/>
      <color rgb="FF000000"/>
      <name val="Cambria"/>
    </font>
    <font>
      <b/>
      <sz val="8"/>
      <color rgb="FF000000"/>
      <name val="Cambria"/>
    </font>
    <font>
      <b/>
      <i/>
      <u/>
      <sz val="11"/>
      <color rgb="FF000000"/>
      <name val="Cambria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2"/>
      <color rgb="FFFFFFFF"/>
      <name val="Cambria"/>
      <family val="1"/>
    </font>
    <font>
      <b/>
      <sz val="11"/>
      <color rgb="FF000000"/>
      <name val="Cambria"/>
      <family val="1"/>
    </font>
    <font>
      <b/>
      <sz val="12"/>
      <color theme="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theme="1"/>
      <name val="Calibri"/>
      <family val="2"/>
      <scheme val="minor"/>
    </font>
    <font>
      <sz val="12"/>
      <color rgb="FF000000"/>
      <name val="Cambria"/>
      <family val="1"/>
    </font>
    <font>
      <b/>
      <i/>
      <u/>
      <sz val="11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5" fillId="2" borderId="1" xfId="0" applyFont="1" applyFill="1" applyBorder="1"/>
    <xf numFmtId="165" fontId="0" fillId="0" borderId="0" xfId="0" applyNumberFormat="1"/>
    <xf numFmtId="166" fontId="0" fillId="0" borderId="0" xfId="0" applyNumberFormat="1"/>
    <xf numFmtId="0" fontId="3" fillId="0" borderId="2" xfId="0" applyFont="1" applyBorder="1"/>
    <xf numFmtId="0" fontId="3" fillId="0" borderId="3" xfId="0" applyFont="1" applyBorder="1"/>
    <xf numFmtId="0" fontId="8" fillId="0" borderId="3" xfId="0" applyFont="1" applyBorder="1" applyAlignment="1">
      <alignment horizontal="center"/>
    </xf>
    <xf numFmtId="3" fontId="3" fillId="0" borderId="3" xfId="0" applyNumberFormat="1" applyFont="1" applyBorder="1"/>
    <xf numFmtId="0" fontId="3" fillId="0" borderId="4" xfId="0" applyFont="1" applyBorder="1"/>
    <xf numFmtId="165" fontId="3" fillId="0" borderId="3" xfId="0" applyNumberFormat="1" applyFont="1" applyBorder="1"/>
    <xf numFmtId="0" fontId="10" fillId="0" borderId="2" xfId="0" applyFont="1" applyBorder="1"/>
    <xf numFmtId="0" fontId="11" fillId="0" borderId="0" xfId="0" applyFont="1"/>
    <xf numFmtId="0" fontId="11" fillId="0" borderId="3" xfId="0" applyFont="1" applyBorder="1"/>
    <xf numFmtId="3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/>
    <xf numFmtId="0" fontId="12" fillId="0" borderId="6" xfId="0" applyFont="1" applyBorder="1"/>
    <xf numFmtId="0" fontId="3" fillId="0" borderId="7" xfId="0" applyFont="1" applyBorder="1"/>
    <xf numFmtId="0" fontId="0" fillId="0" borderId="0" xfId="0"/>
    <xf numFmtId="0" fontId="0" fillId="0" borderId="0" xfId="0"/>
    <xf numFmtId="0" fontId="3" fillId="0" borderId="2" xfId="0" applyFont="1" applyBorder="1"/>
    <xf numFmtId="0" fontId="9" fillId="0" borderId="2" xfId="0" applyFont="1" applyBorder="1"/>
    <xf numFmtId="14" fontId="2" fillId="0" borderId="4" xfId="0" applyNumberFormat="1" applyFont="1" applyBorder="1" applyAlignment="1">
      <alignment horizontal="center"/>
    </xf>
    <xf numFmtId="164" fontId="13" fillId="3" borderId="1" xfId="1" applyNumberFormat="1" applyFont="1" applyFill="1" applyBorder="1" applyAlignment="1">
      <alignment horizontal="right"/>
    </xf>
    <xf numFmtId="0" fontId="14" fillId="3" borderId="1" xfId="0" applyFont="1" applyFill="1" applyBorder="1"/>
    <xf numFmtId="164" fontId="14" fillId="4" borderId="1" xfId="1" applyNumberFormat="1" applyFont="1" applyFill="1" applyBorder="1" applyAlignment="1">
      <alignment horizontal="right"/>
    </xf>
    <xf numFmtId="164" fontId="14" fillId="3" borderId="1" xfId="1" applyNumberFormat="1" applyFont="1" applyFill="1" applyBorder="1" applyAlignment="1">
      <alignment horizontal="right"/>
    </xf>
    <xf numFmtId="14" fontId="15" fillId="2" borderId="1" xfId="0" applyNumberFormat="1" applyFont="1" applyFill="1" applyBorder="1" applyAlignment="1">
      <alignment horizontal="center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0" fontId="0" fillId="0" borderId="0" xfId="0" applyFont="1"/>
    <xf numFmtId="14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/>
    <xf numFmtId="171" fontId="17" fillId="2" borderId="1" xfId="2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left"/>
    </xf>
    <xf numFmtId="0" fontId="15" fillId="2" borderId="1" xfId="0" applyFont="1" applyFill="1" applyBorder="1" applyAlignment="1">
      <alignment wrapText="1"/>
    </xf>
    <xf numFmtId="14" fontId="15" fillId="2" borderId="8" xfId="0" applyNumberFormat="1" applyFont="1" applyFill="1" applyBorder="1" applyAlignment="1">
      <alignment horizontal="center" wrapText="1"/>
    </xf>
    <xf numFmtId="0" fontId="22" fillId="0" borderId="2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76A8-E6DF-47D8-91ED-2B788EA2B150}">
  <dimension ref="A1:F984"/>
  <sheetViews>
    <sheetView tabSelected="1" workbookViewId="0">
      <selection activeCell="B7" sqref="B7"/>
    </sheetView>
  </sheetViews>
  <sheetFormatPr defaultColWidth="14.42578125" defaultRowHeight="15" x14ac:dyDescent="0.25"/>
  <cols>
    <col min="1" max="1" width="36" customWidth="1"/>
    <col min="2" max="2" width="18.140625" bestFit="1" customWidth="1"/>
    <col min="3" max="4" width="0" style="29" hidden="1" customWidth="1"/>
  </cols>
  <sheetData>
    <row r="1" spans="1:6" ht="15.75" customHeight="1" x14ac:dyDescent="0.25">
      <c r="A1" s="39" t="s">
        <v>55</v>
      </c>
      <c r="B1" s="30"/>
      <c r="E1" s="10"/>
      <c r="F1" s="1"/>
    </row>
    <row r="2" spans="1:6" ht="15.75" customHeight="1" x14ac:dyDescent="0.25">
      <c r="A2" s="39" t="s">
        <v>53</v>
      </c>
      <c r="B2" s="30"/>
      <c r="C2" s="30"/>
      <c r="D2" s="30"/>
      <c r="E2" s="30"/>
      <c r="F2" s="1"/>
    </row>
    <row r="3" spans="1:6" s="29" customFormat="1" ht="15.75" customHeight="1" x14ac:dyDescent="0.25">
      <c r="A3" s="40">
        <v>44742</v>
      </c>
      <c r="F3" s="1"/>
    </row>
    <row r="4" spans="1:6" ht="15.75" customHeight="1" x14ac:dyDescent="0.25">
      <c r="A4" s="1"/>
      <c r="B4" s="10"/>
      <c r="C4" s="10"/>
      <c r="D4" s="10"/>
      <c r="E4" s="11"/>
      <c r="F4" s="1"/>
    </row>
    <row r="5" spans="1:6" ht="31.5" x14ac:dyDescent="0.25">
      <c r="A5" s="43" t="s">
        <v>57</v>
      </c>
      <c r="B5" s="42" t="s">
        <v>56</v>
      </c>
      <c r="C5" s="38" t="s">
        <v>51</v>
      </c>
      <c r="D5" s="38" t="s">
        <v>52</v>
      </c>
      <c r="E5" s="42" t="s">
        <v>58</v>
      </c>
      <c r="F5" s="4" t="s">
        <v>1</v>
      </c>
    </row>
    <row r="6" spans="1:6" s="41" customFormat="1" ht="15.75" customHeight="1" x14ac:dyDescent="0.25">
      <c r="A6" s="35" t="s">
        <v>26</v>
      </c>
      <c r="B6" s="37">
        <v>1141948</v>
      </c>
      <c r="C6" s="37">
        <v>2334865</v>
      </c>
      <c r="D6" s="37"/>
      <c r="E6" s="37">
        <f>+D6+C6</f>
        <v>2334865</v>
      </c>
      <c r="F6" s="37">
        <f t="shared" ref="F6:F8" si="0">E6-B6</f>
        <v>1192917</v>
      </c>
    </row>
    <row r="7" spans="1:6" s="41" customFormat="1" ht="15.75" customHeight="1" x14ac:dyDescent="0.25">
      <c r="A7" s="35" t="s">
        <v>27</v>
      </c>
      <c r="B7" s="37">
        <v>526299</v>
      </c>
      <c r="C7" s="37">
        <v>311974</v>
      </c>
      <c r="D7" s="37"/>
      <c r="E7" s="37">
        <f>+D7+C7</f>
        <v>311974</v>
      </c>
      <c r="F7" s="37">
        <f t="shared" si="0"/>
        <v>-214325</v>
      </c>
    </row>
    <row r="8" spans="1:6" s="41" customFormat="1" ht="15.75" customHeight="1" x14ac:dyDescent="0.25">
      <c r="A8" s="35" t="s">
        <v>28</v>
      </c>
      <c r="B8" s="37">
        <v>9978.16</v>
      </c>
      <c r="C8" s="37">
        <v>10123</v>
      </c>
      <c r="D8" s="37"/>
      <c r="E8" s="37">
        <f>+D8+C8</f>
        <v>10123</v>
      </c>
      <c r="F8" s="37">
        <f t="shared" si="0"/>
        <v>144.84000000000015</v>
      </c>
    </row>
    <row r="9" spans="1:6" ht="15.75" customHeight="1" x14ac:dyDescent="0.25">
      <c r="A9" s="5" t="s">
        <v>29</v>
      </c>
      <c r="B9" s="6">
        <f>SUM(B6:B8)</f>
        <v>1678225.16</v>
      </c>
      <c r="C9" s="6">
        <f>SUM(C6:C8)</f>
        <v>2656962</v>
      </c>
      <c r="D9" s="6">
        <f>SUM(D6:D8)</f>
        <v>0</v>
      </c>
      <c r="E9" s="6">
        <f>SUM(E6:E8)</f>
        <v>2656962</v>
      </c>
      <c r="F9" s="6">
        <f>SUM(F6:F8)</f>
        <v>978736.84</v>
      </c>
    </row>
    <row r="10" spans="1:6" s="41" customFormat="1" ht="15.75" customHeight="1" x14ac:dyDescent="0.25">
      <c r="A10" s="35" t="s">
        <v>54</v>
      </c>
      <c r="B10" s="37">
        <v>51333</v>
      </c>
      <c r="C10" s="37">
        <v>17425</v>
      </c>
      <c r="D10" s="37">
        <v>130390</v>
      </c>
      <c r="E10" s="37">
        <f>+D10+C10</f>
        <v>147815</v>
      </c>
      <c r="F10" s="37">
        <f t="shared" ref="F10" si="1">E10-B10</f>
        <v>96482</v>
      </c>
    </row>
    <row r="11" spans="1:6" ht="15.75" customHeight="1" x14ac:dyDescent="0.25">
      <c r="A11" s="5" t="s">
        <v>30</v>
      </c>
      <c r="B11" s="45">
        <f>SUM(B10:B10)</f>
        <v>51333</v>
      </c>
      <c r="C11" s="45">
        <f>SUM(C10:C10)</f>
        <v>17425</v>
      </c>
      <c r="D11" s="45">
        <f>SUM(D10:D10)</f>
        <v>130390</v>
      </c>
      <c r="E11" s="45">
        <f>SUM(E10:E10)</f>
        <v>147815</v>
      </c>
      <c r="F11" s="45">
        <f>SUM(F10:F10)</f>
        <v>96482</v>
      </c>
    </row>
    <row r="12" spans="1:6" ht="15.75" customHeight="1" x14ac:dyDescent="0.25">
      <c r="A12" s="13" t="s">
        <v>31</v>
      </c>
      <c r="B12" s="44">
        <f>+B9-B11</f>
        <v>1626892.16</v>
      </c>
      <c r="C12" s="44">
        <f t="shared" ref="C12:F12" si="2">+C9-C11</f>
        <v>2639537</v>
      </c>
      <c r="D12" s="44">
        <f t="shared" si="2"/>
        <v>-130390</v>
      </c>
      <c r="E12" s="44">
        <f t="shared" si="2"/>
        <v>2509147</v>
      </c>
      <c r="F12" s="44">
        <f t="shared" si="2"/>
        <v>882254.84</v>
      </c>
    </row>
    <row r="13" spans="1:6" ht="15.75" customHeight="1" x14ac:dyDescent="0.25"/>
    <row r="14" spans="1:6" ht="15.75" customHeight="1" x14ac:dyDescent="0.25">
      <c r="B14" s="14"/>
      <c r="C14" s="14"/>
      <c r="D14" s="14"/>
      <c r="E14" s="15"/>
    </row>
    <row r="15" spans="1:6" ht="15.7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mergeCells count="2">
    <mergeCell ref="A1:B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2A7D2-39E1-4736-931C-5D8AFD09E98E}">
  <dimension ref="A1:F999"/>
  <sheetViews>
    <sheetView workbookViewId="0">
      <selection activeCell="E5" sqref="E5"/>
    </sheetView>
  </sheetViews>
  <sheetFormatPr defaultColWidth="14.42578125" defaultRowHeight="15" x14ac:dyDescent="0.25"/>
  <cols>
    <col min="1" max="1" width="50.28515625" customWidth="1"/>
    <col min="3" max="4" width="0" hidden="1" customWidth="1"/>
    <col min="6" max="6" width="16.140625" customWidth="1"/>
  </cols>
  <sheetData>
    <row r="1" spans="1:6" s="51" customFormat="1" ht="15.75" customHeight="1" x14ac:dyDescent="0.25">
      <c r="A1" s="47" t="s">
        <v>55</v>
      </c>
      <c r="B1" s="49"/>
      <c r="C1" s="49"/>
      <c r="D1" s="49"/>
      <c r="E1" s="49"/>
      <c r="F1" s="50"/>
    </row>
    <row r="2" spans="1:6" s="51" customFormat="1" ht="15.75" customHeight="1" x14ac:dyDescent="0.25">
      <c r="A2" s="47" t="s">
        <v>63</v>
      </c>
      <c r="B2" s="48"/>
      <c r="C2" s="48"/>
      <c r="D2" s="48"/>
      <c r="E2" s="48"/>
      <c r="F2" s="50"/>
    </row>
    <row r="3" spans="1:6" s="51" customFormat="1" ht="15.75" customHeight="1" x14ac:dyDescent="0.25">
      <c r="A3" s="52" t="s">
        <v>62</v>
      </c>
      <c r="B3" s="52"/>
      <c r="C3" s="52"/>
      <c r="D3" s="52"/>
      <c r="E3" s="52"/>
      <c r="F3" s="50"/>
    </row>
    <row r="4" spans="1:6" ht="15.75" customHeight="1" x14ac:dyDescent="0.25">
      <c r="A4" s="2"/>
      <c r="B4" s="2"/>
      <c r="C4" s="2"/>
      <c r="D4" s="2"/>
      <c r="E4" s="2"/>
      <c r="F4" s="1"/>
    </row>
    <row r="5" spans="1:6" s="51" customFormat="1" ht="31.5" x14ac:dyDescent="0.25">
      <c r="A5" s="53" t="s">
        <v>57</v>
      </c>
      <c r="B5" s="54" t="s">
        <v>64</v>
      </c>
      <c r="C5" s="46" t="s">
        <v>59</v>
      </c>
      <c r="D5" s="46" t="s">
        <v>0</v>
      </c>
      <c r="E5" s="54" t="s">
        <v>65</v>
      </c>
      <c r="F5" s="46" t="s">
        <v>1</v>
      </c>
    </row>
    <row r="6" spans="1:6" ht="15.75" customHeight="1" x14ac:dyDescent="0.25">
      <c r="A6" s="35" t="s">
        <v>2</v>
      </c>
      <c r="B6" s="37">
        <v>3943379.55</v>
      </c>
      <c r="C6" s="36">
        <v>4932435</v>
      </c>
      <c r="D6" s="36"/>
      <c r="E6" s="37">
        <f>+D6+C6</f>
        <v>4932435</v>
      </c>
      <c r="F6" s="37">
        <f t="shared" ref="F6:F9" si="0">+E6-B6</f>
        <v>989055.45000000019</v>
      </c>
    </row>
    <row r="7" spans="1:6" ht="15.75" customHeight="1" x14ac:dyDescent="0.25">
      <c r="A7" s="35" t="s">
        <v>3</v>
      </c>
      <c r="B7" s="37">
        <v>2037839.86</v>
      </c>
      <c r="C7" s="36">
        <v>2582048</v>
      </c>
      <c r="D7" s="36"/>
      <c r="E7" s="37">
        <f t="shared" ref="E7:E9" si="1">+D7+C7</f>
        <v>2582048</v>
      </c>
      <c r="F7" s="37">
        <f t="shared" si="0"/>
        <v>544208.1399999999</v>
      </c>
    </row>
    <row r="8" spans="1:6" ht="15.75" customHeight="1" x14ac:dyDescent="0.25">
      <c r="A8" s="35" t="s">
        <v>4</v>
      </c>
      <c r="B8" s="34">
        <v>279293.69</v>
      </c>
      <c r="C8" s="36">
        <v>866914</v>
      </c>
      <c r="D8" s="36"/>
      <c r="E8" s="37">
        <f t="shared" si="1"/>
        <v>866914</v>
      </c>
      <c r="F8" s="37">
        <f t="shared" si="0"/>
        <v>587620.31000000006</v>
      </c>
    </row>
    <row r="9" spans="1:6" ht="15.75" customHeight="1" x14ac:dyDescent="0.25">
      <c r="A9" s="35" t="s">
        <v>5</v>
      </c>
      <c r="B9" s="37">
        <v>19035.59</v>
      </c>
      <c r="C9" s="36">
        <v>324856</v>
      </c>
      <c r="D9" s="36"/>
      <c r="E9" s="37">
        <f t="shared" si="1"/>
        <v>324856</v>
      </c>
      <c r="F9" s="37">
        <f t="shared" si="0"/>
        <v>305820.40999999997</v>
      </c>
    </row>
    <row r="10" spans="1:6" ht="15.75" customHeight="1" x14ac:dyDescent="0.25">
      <c r="A10" s="5" t="s">
        <v>6</v>
      </c>
      <c r="B10" s="6">
        <f>SUM(B6:B9)</f>
        <v>6279548.6900000004</v>
      </c>
      <c r="C10" s="6">
        <f>SUM(C6:C9)</f>
        <v>8706253</v>
      </c>
      <c r="D10" s="6"/>
      <c r="E10" s="6">
        <f>SUM(E6:E9)</f>
        <v>8706253</v>
      </c>
      <c r="F10" s="6">
        <f>SUM(F6:F9)</f>
        <v>2426704.3100000005</v>
      </c>
    </row>
    <row r="11" spans="1:6" s="29" customFormat="1" ht="15.75" customHeight="1" x14ac:dyDescent="0.25">
      <c r="A11" s="35" t="s">
        <v>7</v>
      </c>
      <c r="B11" s="37">
        <v>1956939.18</v>
      </c>
      <c r="C11" s="36">
        <v>2889575</v>
      </c>
      <c r="D11" s="36">
        <v>119332</v>
      </c>
      <c r="E11" s="37">
        <f t="shared" ref="E11:E27" si="2">+D11+C11</f>
        <v>3008907</v>
      </c>
      <c r="F11" s="37">
        <f>+E11-B11</f>
        <v>1051967.82</v>
      </c>
    </row>
    <row r="12" spans="1:6" s="29" customFormat="1" ht="15.75" customHeight="1" x14ac:dyDescent="0.25">
      <c r="A12" s="35" t="s">
        <v>8</v>
      </c>
      <c r="B12" s="37">
        <v>50533.94</v>
      </c>
      <c r="C12" s="36">
        <v>582776</v>
      </c>
      <c r="D12" s="36">
        <v>11058</v>
      </c>
      <c r="E12" s="37">
        <f t="shared" si="2"/>
        <v>593834</v>
      </c>
      <c r="F12" s="37">
        <f>+E12-B12</f>
        <v>543300.06000000006</v>
      </c>
    </row>
    <row r="13" spans="1:6" s="29" customFormat="1" ht="15.75" customHeight="1" x14ac:dyDescent="0.25">
      <c r="A13" s="35" t="s">
        <v>9</v>
      </c>
      <c r="B13" s="37">
        <v>246917.69</v>
      </c>
      <c r="C13" s="36">
        <v>182683</v>
      </c>
      <c r="D13" s="36"/>
      <c r="E13" s="37">
        <f t="shared" si="2"/>
        <v>182683</v>
      </c>
      <c r="F13" s="37">
        <f>+E13-B13</f>
        <v>-64234.69</v>
      </c>
    </row>
    <row r="14" spans="1:6" s="29" customFormat="1" ht="15.75" customHeight="1" x14ac:dyDescent="0.25">
      <c r="A14" s="35" t="s">
        <v>10</v>
      </c>
      <c r="B14" s="37">
        <v>81342.210000000006</v>
      </c>
      <c r="C14" s="36">
        <v>116268</v>
      </c>
      <c r="D14" s="36"/>
      <c r="E14" s="37">
        <f t="shared" si="2"/>
        <v>116268</v>
      </c>
      <c r="F14" s="37">
        <f>+E14-B14</f>
        <v>34925.789999999994</v>
      </c>
    </row>
    <row r="15" spans="1:6" s="29" customFormat="1" ht="15.75" customHeight="1" x14ac:dyDescent="0.25">
      <c r="A15" s="35" t="s">
        <v>11</v>
      </c>
      <c r="B15" s="37">
        <v>31718.93</v>
      </c>
      <c r="C15" s="36">
        <v>19028</v>
      </c>
      <c r="D15" s="36"/>
      <c r="E15" s="37">
        <f t="shared" si="2"/>
        <v>19028</v>
      </c>
      <c r="F15" s="37">
        <f>+E15-B15</f>
        <v>-12690.93</v>
      </c>
    </row>
    <row r="16" spans="1:6" s="29" customFormat="1" ht="15.75" customHeight="1" x14ac:dyDescent="0.25">
      <c r="A16" s="35" t="s">
        <v>12</v>
      </c>
      <c r="B16" s="37">
        <v>137330.95000000001</v>
      </c>
      <c r="C16" s="36">
        <v>395867</v>
      </c>
      <c r="D16" s="36"/>
      <c r="E16" s="37">
        <f t="shared" si="2"/>
        <v>395867</v>
      </c>
      <c r="F16" s="37">
        <f>+E16-B16</f>
        <v>258536.05</v>
      </c>
    </row>
    <row r="17" spans="1:6" s="29" customFormat="1" ht="15.75" customHeight="1" x14ac:dyDescent="0.25">
      <c r="A17" s="35" t="s">
        <v>13</v>
      </c>
      <c r="B17" s="37">
        <v>67703.78</v>
      </c>
      <c r="C17" s="36">
        <v>120323</v>
      </c>
      <c r="D17" s="36"/>
      <c r="E17" s="37">
        <f t="shared" si="2"/>
        <v>120323</v>
      </c>
      <c r="F17" s="37">
        <f>+E17-B17</f>
        <v>52619.22</v>
      </c>
    </row>
    <row r="18" spans="1:6" s="29" customFormat="1" ht="15.75" customHeight="1" x14ac:dyDescent="0.25">
      <c r="A18" s="35" t="s">
        <v>14</v>
      </c>
      <c r="B18" s="37">
        <v>494809.99</v>
      </c>
      <c r="C18" s="36">
        <v>660680</v>
      </c>
      <c r="D18" s="36"/>
      <c r="E18" s="37">
        <f t="shared" si="2"/>
        <v>660680</v>
      </c>
      <c r="F18" s="37">
        <f>+E18-B18</f>
        <v>165870.01</v>
      </c>
    </row>
    <row r="19" spans="1:6" s="29" customFormat="1" ht="15.75" customHeight="1" x14ac:dyDescent="0.25">
      <c r="A19" s="35" t="s">
        <v>15</v>
      </c>
      <c r="B19" s="37">
        <v>26129.75</v>
      </c>
      <c r="C19" s="36">
        <v>42228</v>
      </c>
      <c r="D19" s="36"/>
      <c r="E19" s="37">
        <f t="shared" si="2"/>
        <v>42228</v>
      </c>
      <c r="F19" s="37">
        <f>+E19-B19</f>
        <v>16098.25</v>
      </c>
    </row>
    <row r="20" spans="1:6" s="29" customFormat="1" ht="15.75" customHeight="1" x14ac:dyDescent="0.25">
      <c r="A20" s="35" t="s">
        <v>16</v>
      </c>
      <c r="B20" s="37">
        <v>671813.39</v>
      </c>
      <c r="C20" s="36">
        <v>1149727</v>
      </c>
      <c r="D20" s="36"/>
      <c r="E20" s="37">
        <f t="shared" si="2"/>
        <v>1149727</v>
      </c>
      <c r="F20" s="37">
        <f>+E20-B20</f>
        <v>477913.61</v>
      </c>
    </row>
    <row r="21" spans="1:6" s="29" customFormat="1" ht="15.75" customHeight="1" x14ac:dyDescent="0.25">
      <c r="A21" s="35" t="s">
        <v>17</v>
      </c>
      <c r="B21" s="37">
        <v>650316.79</v>
      </c>
      <c r="C21" s="36">
        <v>271350</v>
      </c>
      <c r="D21" s="36"/>
      <c r="E21" s="37">
        <f t="shared" si="2"/>
        <v>271350</v>
      </c>
      <c r="F21" s="37">
        <f>+E21-B21</f>
        <v>-378966.79000000004</v>
      </c>
    </row>
    <row r="22" spans="1:6" s="29" customFormat="1" ht="15.75" customHeight="1" x14ac:dyDescent="0.25">
      <c r="A22" s="35" t="s">
        <v>18</v>
      </c>
      <c r="B22" s="37">
        <v>52464.7</v>
      </c>
      <c r="C22" s="36">
        <v>70926</v>
      </c>
      <c r="D22" s="36"/>
      <c r="E22" s="37">
        <f t="shared" si="2"/>
        <v>70926</v>
      </c>
      <c r="F22" s="37">
        <f>+E22-B22</f>
        <v>18461.300000000003</v>
      </c>
    </row>
    <row r="23" spans="1:6" s="29" customFormat="1" ht="15.75" customHeight="1" x14ac:dyDescent="0.25">
      <c r="A23" s="35" t="s">
        <v>19</v>
      </c>
      <c r="B23" s="37">
        <v>145161.79999999999</v>
      </c>
      <c r="C23" s="36">
        <v>230499</v>
      </c>
      <c r="D23" s="36"/>
      <c r="E23" s="37">
        <f t="shared" si="2"/>
        <v>230499</v>
      </c>
      <c r="F23" s="37">
        <f>+E23-B23</f>
        <v>85337.200000000012</v>
      </c>
    </row>
    <row r="24" spans="1:6" s="29" customFormat="1" ht="15.75" customHeight="1" x14ac:dyDescent="0.25">
      <c r="A24" s="35" t="s">
        <v>20</v>
      </c>
      <c r="B24" s="37">
        <v>8051.71</v>
      </c>
      <c r="C24" s="36">
        <v>482646</v>
      </c>
      <c r="D24" s="36">
        <v>81215</v>
      </c>
      <c r="E24" s="37">
        <f t="shared" si="2"/>
        <v>563861</v>
      </c>
      <c r="F24" s="37">
        <f>+E24-B24</f>
        <v>555809.29</v>
      </c>
    </row>
    <row r="25" spans="1:6" s="29" customFormat="1" ht="15.75" customHeight="1" x14ac:dyDescent="0.25">
      <c r="A25" s="35" t="s">
        <v>21</v>
      </c>
      <c r="B25" s="37">
        <v>4355.54</v>
      </c>
      <c r="C25" s="36">
        <v>217</v>
      </c>
      <c r="D25" s="36"/>
      <c r="E25" s="37">
        <f t="shared" si="2"/>
        <v>217</v>
      </c>
      <c r="F25" s="37">
        <f>+E25-B25</f>
        <v>-4138.54</v>
      </c>
    </row>
    <row r="26" spans="1:6" s="29" customFormat="1" ht="15.75" customHeight="1" x14ac:dyDescent="0.25">
      <c r="A26" s="35" t="s">
        <v>22</v>
      </c>
      <c r="B26" s="37">
        <v>117822.75</v>
      </c>
      <c r="C26" s="36">
        <v>397600</v>
      </c>
      <c r="D26" s="36"/>
      <c r="E26" s="37">
        <f t="shared" si="2"/>
        <v>397600</v>
      </c>
      <c r="F26" s="37">
        <f>+E26-B26</f>
        <v>279777.25</v>
      </c>
    </row>
    <row r="27" spans="1:6" s="29" customFormat="1" ht="15.75" customHeight="1" x14ac:dyDescent="0.25">
      <c r="A27" s="35" t="s">
        <v>23</v>
      </c>
      <c r="B27" s="37">
        <v>66696.84</v>
      </c>
      <c r="C27" s="36">
        <v>0</v>
      </c>
      <c r="D27" s="36"/>
      <c r="E27" s="37">
        <f t="shared" si="2"/>
        <v>0</v>
      </c>
      <c r="F27" s="37">
        <f>+E27-B27</f>
        <v>-66696.84</v>
      </c>
    </row>
    <row r="28" spans="1:6" ht="15.75" customHeight="1" x14ac:dyDescent="0.25">
      <c r="A28" s="5" t="s">
        <v>24</v>
      </c>
      <c r="B28" s="6">
        <f>SUM(B11:B27)</f>
        <v>4810109.9399999995</v>
      </c>
      <c r="C28" s="6">
        <f>SUM(C11:C27)</f>
        <v>7612393</v>
      </c>
      <c r="D28" s="7"/>
      <c r="E28" s="6">
        <f>SUM(E11:E27)</f>
        <v>7823998</v>
      </c>
      <c r="F28" s="6">
        <f>SUM(F11:F27)</f>
        <v>3013888.0600000005</v>
      </c>
    </row>
    <row r="29" spans="1:6" ht="15.75" customHeight="1" x14ac:dyDescent="0.25">
      <c r="A29" s="3" t="s">
        <v>25</v>
      </c>
      <c r="B29" s="9">
        <f>B10-B28</f>
        <v>1469438.7500000009</v>
      </c>
      <c r="C29" s="9">
        <f>C10-C28</f>
        <v>1093860</v>
      </c>
      <c r="D29" s="8"/>
      <c r="E29" s="9">
        <f>E10-E28</f>
        <v>882255</v>
      </c>
      <c r="F29" s="9">
        <f>F10-F28</f>
        <v>-587183.75</v>
      </c>
    </row>
    <row r="30" spans="1:6" ht="15.75" customHeight="1" x14ac:dyDescent="0.25">
      <c r="A30" s="1"/>
      <c r="B30" s="1"/>
      <c r="C30" s="1"/>
      <c r="D30" s="1"/>
      <c r="E30" s="1"/>
      <c r="F30" s="1"/>
    </row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8248-F9DC-41F7-A34C-A0FF80ADBB56}">
  <dimension ref="A1:E1000"/>
  <sheetViews>
    <sheetView workbookViewId="0">
      <selection activeCell="A30" sqref="A30:B30"/>
    </sheetView>
  </sheetViews>
  <sheetFormatPr defaultColWidth="14.42578125" defaultRowHeight="15" x14ac:dyDescent="0.25"/>
  <cols>
    <col min="1" max="1" width="24.5703125" customWidth="1"/>
    <col min="2" max="2" width="44.140625" customWidth="1"/>
    <col min="3" max="3" width="22.140625" customWidth="1"/>
  </cols>
  <sheetData>
    <row r="1" spans="1:5" ht="15.75" customHeight="1" x14ac:dyDescent="0.25">
      <c r="A1" s="39" t="s">
        <v>61</v>
      </c>
      <c r="B1" s="30"/>
      <c r="C1" s="29"/>
      <c r="D1" s="29"/>
      <c r="E1" s="10"/>
    </row>
    <row r="2" spans="1:5" ht="15.75" customHeight="1" x14ac:dyDescent="0.25">
      <c r="A2" s="39" t="s">
        <v>60</v>
      </c>
      <c r="B2" s="30"/>
      <c r="C2" s="30"/>
      <c r="D2" s="30"/>
      <c r="E2" s="30"/>
    </row>
    <row r="3" spans="1:5" ht="15.75" customHeight="1" x14ac:dyDescent="0.25">
      <c r="A3" s="40">
        <v>44742</v>
      </c>
      <c r="B3" s="29"/>
      <c r="C3" s="29"/>
      <c r="D3" s="29"/>
      <c r="E3" s="29"/>
    </row>
    <row r="4" spans="1:5" ht="15.75" customHeight="1" x14ac:dyDescent="0.25">
      <c r="A4" s="16"/>
      <c r="B4" s="1"/>
      <c r="C4" s="17"/>
    </row>
    <row r="5" spans="1:5" ht="15.75" customHeight="1" x14ac:dyDescent="0.25">
      <c r="A5" s="16"/>
      <c r="B5" s="1"/>
      <c r="C5" s="18"/>
    </row>
    <row r="6" spans="1:5" ht="15.75" customHeight="1" x14ac:dyDescent="0.25">
      <c r="A6" s="16"/>
      <c r="B6" s="1"/>
      <c r="C6" s="33">
        <v>44742</v>
      </c>
    </row>
    <row r="7" spans="1:5" ht="15.75" customHeight="1" x14ac:dyDescent="0.25">
      <c r="A7" s="16"/>
      <c r="B7" s="1"/>
      <c r="C7" s="17"/>
    </row>
    <row r="8" spans="1:5" ht="15.75" customHeight="1" x14ac:dyDescent="0.25">
      <c r="A8" s="32" t="s">
        <v>32</v>
      </c>
      <c r="B8" s="30"/>
      <c r="C8" s="19">
        <f>'Q4 Balance Sheet'!E6</f>
        <v>2334865</v>
      </c>
    </row>
    <row r="9" spans="1:5" ht="15.75" customHeight="1" x14ac:dyDescent="0.25">
      <c r="A9" s="31" t="s">
        <v>33</v>
      </c>
      <c r="B9" s="30"/>
      <c r="C9" s="19">
        <f>'Q4 Balance Sheet'!E7</f>
        <v>311974</v>
      </c>
    </row>
    <row r="10" spans="1:5" ht="15.75" customHeight="1" x14ac:dyDescent="0.25">
      <c r="A10" s="31" t="s">
        <v>34</v>
      </c>
      <c r="B10" s="30"/>
      <c r="C10" s="17"/>
    </row>
    <row r="11" spans="1:5" ht="15.75" customHeight="1" x14ac:dyDescent="0.25">
      <c r="A11" s="16"/>
      <c r="B11" s="1" t="s">
        <v>35</v>
      </c>
      <c r="C11" s="17" t="s">
        <v>36</v>
      </c>
    </row>
    <row r="12" spans="1:5" ht="15.75" customHeight="1" x14ac:dyDescent="0.25">
      <c r="A12" s="16"/>
      <c r="B12" s="1" t="s">
        <v>37</v>
      </c>
      <c r="C12" s="17" t="s">
        <v>36</v>
      </c>
    </row>
    <row r="13" spans="1:5" ht="15.75" customHeight="1" x14ac:dyDescent="0.25">
      <c r="A13" s="16"/>
      <c r="B13" s="1" t="s">
        <v>38</v>
      </c>
      <c r="C13" s="17" t="s">
        <v>36</v>
      </c>
    </row>
    <row r="14" spans="1:5" ht="15.75" customHeight="1" x14ac:dyDescent="0.25">
      <c r="A14" s="16"/>
      <c r="B14" s="1" t="s">
        <v>39</v>
      </c>
      <c r="C14" s="20" t="s">
        <v>36</v>
      </c>
    </row>
    <row r="15" spans="1:5" ht="15.75" customHeight="1" x14ac:dyDescent="0.25">
      <c r="A15" s="31" t="s">
        <v>40</v>
      </c>
      <c r="B15" s="30"/>
      <c r="C15" s="21">
        <f>SUM(C8:C14)</f>
        <v>2646839</v>
      </c>
    </row>
    <row r="16" spans="1:5" ht="15.75" customHeight="1" x14ac:dyDescent="0.25">
      <c r="A16" s="16"/>
      <c r="B16" s="1"/>
      <c r="C16" s="17"/>
    </row>
    <row r="17" spans="1:4" ht="15.75" customHeight="1" x14ac:dyDescent="0.25">
      <c r="A17" s="31" t="s">
        <v>41</v>
      </c>
      <c r="B17" s="30"/>
      <c r="C17" s="17"/>
    </row>
    <row r="18" spans="1:4" ht="15.75" customHeight="1" x14ac:dyDescent="0.25">
      <c r="A18" s="16"/>
      <c r="B18" s="1" t="s">
        <v>42</v>
      </c>
      <c r="C18" s="19">
        <f>'Q4 Unconsolidated P&amp;L'!E28</f>
        <v>7823998</v>
      </c>
    </row>
    <row r="19" spans="1:4" ht="15.75" customHeight="1" x14ac:dyDescent="0.25">
      <c r="A19" s="16"/>
      <c r="B19" s="1" t="s">
        <v>43</v>
      </c>
      <c r="C19" s="17"/>
    </row>
    <row r="20" spans="1:4" ht="15.75" customHeight="1" x14ac:dyDescent="0.25">
      <c r="A20" s="16"/>
      <c r="B20" s="1" t="s">
        <v>44</v>
      </c>
      <c r="C20" s="17" t="s">
        <v>36</v>
      </c>
    </row>
    <row r="21" spans="1:4" ht="15.75" customHeight="1" x14ac:dyDescent="0.25">
      <c r="A21" s="16"/>
      <c r="B21" s="1" t="s">
        <v>45</v>
      </c>
      <c r="C21" s="17" t="s">
        <v>36</v>
      </c>
    </row>
    <row r="22" spans="1:4" ht="15.75" customHeight="1" x14ac:dyDescent="0.25">
      <c r="A22" s="16"/>
      <c r="B22" s="1" t="s">
        <v>46</v>
      </c>
      <c r="C22" s="17" t="s">
        <v>36</v>
      </c>
    </row>
    <row r="23" spans="1:4" ht="15.75" customHeight="1" x14ac:dyDescent="0.25">
      <c r="A23" s="16"/>
      <c r="B23" s="1" t="s">
        <v>47</v>
      </c>
      <c r="C23" s="20" t="s">
        <v>36</v>
      </c>
    </row>
    <row r="24" spans="1:4" ht="15.75" customHeight="1" x14ac:dyDescent="0.25">
      <c r="A24" s="16"/>
      <c r="B24" s="1" t="s">
        <v>48</v>
      </c>
      <c r="C24" s="21">
        <f>SUM(C18:C23)</f>
        <v>7823998</v>
      </c>
      <c r="D24" s="12">
        <v>365</v>
      </c>
    </row>
    <row r="25" spans="1:4" ht="15.75" customHeight="1" x14ac:dyDescent="0.25">
      <c r="A25" s="22"/>
      <c r="B25" s="23" t="s">
        <v>49</v>
      </c>
      <c r="C25" s="24"/>
    </row>
    <row r="26" spans="1:4" ht="15.75" customHeight="1" x14ac:dyDescent="0.25">
      <c r="A26" s="16"/>
      <c r="B26" s="1"/>
      <c r="C26" s="17"/>
    </row>
    <row r="27" spans="1:4" ht="15.75" customHeight="1" x14ac:dyDescent="0.25">
      <c r="A27" s="16"/>
      <c r="B27" s="1"/>
      <c r="C27" s="17"/>
    </row>
    <row r="28" spans="1:4" ht="15.75" customHeight="1" x14ac:dyDescent="0.25">
      <c r="A28" s="31" t="s">
        <v>50</v>
      </c>
      <c r="B28" s="30"/>
      <c r="C28" s="25">
        <f>+C24/D24</f>
        <v>21435.610958904108</v>
      </c>
    </row>
    <row r="29" spans="1:4" ht="15.75" customHeight="1" x14ac:dyDescent="0.25">
      <c r="A29" s="16"/>
      <c r="B29" s="1"/>
      <c r="C29" s="17"/>
    </row>
    <row r="30" spans="1:4" ht="15.75" customHeight="1" thickBot="1" x14ac:dyDescent="0.3">
      <c r="A30" s="55" t="s">
        <v>66</v>
      </c>
      <c r="B30" s="30"/>
      <c r="C30" s="26">
        <f>+C15/C28</f>
        <v>123.47858920720584</v>
      </c>
    </row>
    <row r="31" spans="1:4" ht="15.75" customHeight="1" thickTop="1" x14ac:dyDescent="0.25">
      <c r="A31" s="27"/>
      <c r="B31" s="28"/>
      <c r="C31" s="20"/>
    </row>
    <row r="32" spans="1:4" ht="15.75" customHeight="1" x14ac:dyDescent="0.25"/>
    <row r="33" customFormat="1" ht="15.75" customHeight="1" x14ac:dyDescent="0.25"/>
    <row r="34" customFormat="1" ht="15.75" customHeight="1" x14ac:dyDescent="0.25"/>
    <row r="35" customFormat="1" ht="15.75" customHeight="1" x14ac:dyDescent="0.25"/>
    <row r="36" customFormat="1" ht="15.75" customHeight="1" x14ac:dyDescent="0.25"/>
    <row r="37" customFormat="1" ht="15.75" customHeight="1" x14ac:dyDescent="0.25"/>
    <row r="38" customFormat="1" ht="15.75" customHeight="1" x14ac:dyDescent="0.25"/>
    <row r="39" customFormat="1" ht="15.75" customHeight="1" x14ac:dyDescent="0.25"/>
    <row r="40" customFormat="1" ht="15.75" customHeight="1" x14ac:dyDescent="0.25"/>
    <row r="41" customFormat="1" ht="15.75" customHeight="1" x14ac:dyDescent="0.25"/>
    <row r="42" customFormat="1" ht="15.75" customHeight="1" x14ac:dyDescent="0.25"/>
    <row r="43" customFormat="1" ht="15.75" customHeight="1" x14ac:dyDescent="0.25"/>
    <row r="44" customFormat="1" ht="15.75" customHeight="1" x14ac:dyDescent="0.25"/>
    <row r="45" customFormat="1" ht="15.75" customHeight="1" x14ac:dyDescent="0.25"/>
    <row r="46" customFormat="1" ht="15.75" customHeight="1" x14ac:dyDescent="0.25"/>
    <row r="47" customFormat="1" ht="15.75" customHeight="1" x14ac:dyDescent="0.25"/>
    <row r="48" customFormat="1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9">
    <mergeCell ref="A15:B15"/>
    <mergeCell ref="A17:B17"/>
    <mergeCell ref="A28:B28"/>
    <mergeCell ref="A30:B30"/>
    <mergeCell ref="A8:B8"/>
    <mergeCell ref="A9:B9"/>
    <mergeCell ref="A10:B10"/>
    <mergeCell ref="A1:B1"/>
    <mergeCell ref="A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A66695F2C3C1428D184287B085D980" ma:contentTypeVersion="11" ma:contentTypeDescription="Create a new document." ma:contentTypeScope="" ma:versionID="209e8e61e38646ba44ed2bd6257054d9">
  <xsd:schema xmlns:xsd="http://www.w3.org/2001/XMLSchema" xmlns:xs="http://www.w3.org/2001/XMLSchema" xmlns:p="http://schemas.microsoft.com/office/2006/metadata/properties" xmlns:ns2="a653a29b-ca3d-4d99-9ecd-1f7449c7ea12" xmlns:ns3="711cf210-2d5b-45bb-8590-b2de7faa7419" targetNamespace="http://schemas.microsoft.com/office/2006/metadata/properties" ma:root="true" ma:fieldsID="00f738c02eec3eceebc0609ede2db9b5" ns2:_="" ns3:_="">
    <xsd:import namespace="a653a29b-ca3d-4d99-9ecd-1f7449c7ea12"/>
    <xsd:import namespace="711cf210-2d5b-45bb-8590-b2de7faa7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3a29b-ca3d-4d99-9ecd-1f7449c7e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bdab394-8a10-4623-9169-8a7e238e61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cf210-2d5b-45bb-8590-b2de7faa741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a869f5-a14c-4729-b6b4-3b51adb5be7f}" ma:internalName="TaxCatchAll" ma:showField="CatchAllData" ma:web="711cf210-2d5b-45bb-8590-b2de7faa7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E3F106-6F3A-425E-BCC9-6DE7FB3A66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C876FE-F24F-4DD9-9A81-2EABDA61B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3a29b-ca3d-4d99-9ecd-1f7449c7ea12"/>
    <ds:schemaRef ds:uri="711cf210-2d5b-45bb-8590-b2de7faa7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 Balance Sheet</vt:lpstr>
      <vt:lpstr>Q4 Unconsolidated P&amp;L</vt:lpstr>
      <vt:lpstr>Q4 Cash on Hand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Garrett</dc:creator>
  <cp:lastModifiedBy>Nigel Bearman</cp:lastModifiedBy>
  <dcterms:created xsi:type="dcterms:W3CDTF">2021-07-21T17:44:06Z</dcterms:created>
  <dcterms:modified xsi:type="dcterms:W3CDTF">2022-07-24T13:28:52Z</dcterms:modified>
</cp:coreProperties>
</file>